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621D2B0-DEBE-4BC9-A3ED-B31962400654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CLASS 1&amp;2" sheetId="1" r:id="rId1"/>
    <sheet name="Char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P52" i="1"/>
  <c r="AP53" i="1" s="1"/>
  <c r="AO52" i="1"/>
  <c r="AO53" i="1" s="1"/>
  <c r="AN52" i="1"/>
  <c r="AN53" i="1" s="1"/>
  <c r="AM52" i="1"/>
  <c r="AM53" i="1" s="1"/>
  <c r="AL52" i="1"/>
  <c r="AL53" i="1" s="1"/>
  <c r="AK52" i="1"/>
  <c r="AK53" i="1" s="1"/>
  <c r="AJ52" i="1"/>
  <c r="AJ53" i="1" s="1"/>
  <c r="AI52" i="1"/>
  <c r="AI53" i="1" s="1"/>
  <c r="AH52" i="1"/>
  <c r="AH53" i="1" s="1"/>
  <c r="AG52" i="1"/>
  <c r="AG53" i="1" s="1"/>
  <c r="AF52" i="1"/>
  <c r="AF53" i="1" s="1"/>
  <c r="AE52" i="1"/>
  <c r="AE53" i="1" s="1"/>
  <c r="AD52" i="1"/>
  <c r="AD53" i="1" s="1"/>
  <c r="AC52" i="1"/>
  <c r="AC53" i="1" s="1"/>
  <c r="AB52" i="1"/>
  <c r="AB53" i="1" s="1"/>
  <c r="AA52" i="1"/>
  <c r="AA53" i="1" s="1"/>
  <c r="Z52" i="1"/>
  <c r="Z53" i="1" s="1"/>
  <c r="Y52" i="1"/>
  <c r="Y53" i="1" s="1"/>
  <c r="X52" i="1"/>
  <c r="X53" i="1" s="1"/>
  <c r="W52" i="1"/>
  <c r="W53" i="1" s="1"/>
  <c r="V52" i="1"/>
  <c r="V53" i="1" s="1"/>
  <c r="U52" i="1"/>
  <c r="U53" i="1" s="1"/>
  <c r="T52" i="1"/>
  <c r="T53" i="1" s="1"/>
  <c r="S52" i="1"/>
  <c r="S53" i="1" s="1"/>
  <c r="R52" i="1"/>
  <c r="R53" i="1" s="1"/>
  <c r="Q52" i="1"/>
  <c r="Q53" i="1" s="1"/>
  <c r="P52" i="1"/>
  <c r="P53" i="1" s="1"/>
  <c r="O52" i="1"/>
  <c r="O53" i="1" s="1"/>
  <c r="N52" i="1"/>
  <c r="N53" i="1" s="1"/>
  <c r="M52" i="1"/>
  <c r="M53" i="1" s="1"/>
  <c r="L52" i="1"/>
  <c r="L53" i="1" s="1"/>
  <c r="K52" i="1"/>
  <c r="K53" i="1" s="1"/>
  <c r="J52" i="1"/>
  <c r="J53" i="1" s="1"/>
  <c r="I52" i="1"/>
  <c r="I53" i="1" s="1"/>
  <c r="H52" i="1"/>
  <c r="H53" i="1" s="1"/>
  <c r="G52" i="1"/>
  <c r="G53" i="1" s="1"/>
  <c r="F52" i="1"/>
  <c r="F53" i="1" s="1"/>
  <c r="E52" i="1"/>
  <c r="E53" i="1" s="1"/>
  <c r="D52" i="1"/>
  <c r="D53" i="1" s="1"/>
  <c r="C52" i="1"/>
  <c r="C53" i="1" s="1"/>
  <c r="C58" i="1" s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D58" i="1" l="1"/>
  <c r="E58" i="1" s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AM58" i="1" s="1"/>
  <c r="AN58" i="1" s="1"/>
  <c r="AO58" i="1" s="1"/>
  <c r="AP58" i="1" s="1"/>
</calcChain>
</file>

<file path=xl/sharedStrings.xml><?xml version="1.0" encoding="utf-8"?>
<sst xmlns="http://schemas.openxmlformats.org/spreadsheetml/2006/main" count="176" uniqueCount="173">
  <si>
    <t>AGE OF COMPLEX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</si>
  <si>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</si>
  <si>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</si>
  <si>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</si>
  <si>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</si>
  <si>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</si>
  <si>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</si>
  <si>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</si>
  <si>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</si>
  <si>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</si>
  <si>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</si>
  <si>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</si>
  <si>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</si>
  <si>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</si>
  <si>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</si>
  <si>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</si>
  <si>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</si>
  <si>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</si>
  <si>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</si>
  <si>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</si>
  <si>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25 Years</t>
  </si>
  <si>
    <t>26 Years</t>
  </si>
  <si>
    <t>27 Years</t>
  </si>
  <si>
    <t>28 Years</t>
  </si>
  <si>
    <t>29 Years</t>
  </si>
  <si>
    <t>30 Years</t>
  </si>
  <si>
    <t>31 Years</t>
  </si>
  <si>
    <t>32 Years</t>
  </si>
  <si>
    <t>33 Years</t>
  </si>
  <si>
    <t>34 Years</t>
  </si>
  <si>
    <t>35 Years</t>
  </si>
  <si>
    <t>36 Years</t>
  </si>
  <si>
    <t>37 Years</t>
  </si>
  <si>
    <t>38 Years</t>
  </si>
  <si>
    <t>39 Years</t>
  </si>
  <si>
    <t>40 Years</t>
  </si>
  <si>
    <t>41 Years</t>
  </si>
  <si>
    <t>42 Years</t>
  </si>
  <si>
    <t>43 Years</t>
  </si>
  <si>
    <t>44 Years</t>
  </si>
  <si>
    <t>45 Years</t>
  </si>
  <si>
    <t>REPAIR/REPLACEMENT ITEMS</t>
  </si>
  <si>
    <t>CIVIL, ARCHITECTURAL</t>
  </si>
  <si>
    <t>5.1.1</t>
  </si>
  <si>
    <t>Site Services</t>
  </si>
  <si>
    <t>5.1.2</t>
  </si>
  <si>
    <t>Parking Garage</t>
  </si>
  <si>
    <t>5.1.3</t>
  </si>
  <si>
    <t>Asphalt Pavement</t>
  </si>
  <si>
    <t>5.1.4</t>
  </si>
  <si>
    <t>Pavers</t>
  </si>
  <si>
    <t>5.1.5</t>
  </si>
  <si>
    <t>Exterior Concrete</t>
  </si>
  <si>
    <t>5.1.6</t>
  </si>
  <si>
    <t>Landscaping</t>
  </si>
  <si>
    <t>5.1.7</t>
  </si>
  <si>
    <t>Retaining Walls</t>
  </si>
  <si>
    <t>5.1.8</t>
  </si>
  <si>
    <t>Fencing</t>
  </si>
  <si>
    <t>5.1.9</t>
  </si>
  <si>
    <t>Play Structure</t>
  </si>
  <si>
    <t>5.1.10</t>
  </si>
  <si>
    <t>Window Wells</t>
  </si>
  <si>
    <t>5.1.11</t>
  </si>
  <si>
    <t>Foundation Walls</t>
  </si>
  <si>
    <t>5.1.12</t>
  </si>
  <si>
    <t>Balconies</t>
  </si>
  <si>
    <t>5.1.13</t>
  </si>
  <si>
    <t>Masonry</t>
  </si>
  <si>
    <t>5.1.14</t>
  </si>
  <si>
    <t>Precast Concrete Panels</t>
  </si>
  <si>
    <t>5.1.15</t>
  </si>
  <si>
    <t>Stucco</t>
  </si>
  <si>
    <t>5.1.16</t>
  </si>
  <si>
    <t>Exterior Insulation &amp; Finish System</t>
  </si>
  <si>
    <t>5.1.17</t>
  </si>
  <si>
    <t>Siding, Trim &amp; Flashings</t>
  </si>
  <si>
    <t>5.1.18</t>
  </si>
  <si>
    <t>Soffits &amp; Fascias</t>
  </si>
  <si>
    <t>5.1.19</t>
  </si>
  <si>
    <t>Exterior Coatings</t>
  </si>
  <si>
    <t>5.1.20</t>
  </si>
  <si>
    <t>Caulking</t>
  </si>
  <si>
    <t>5.1.21</t>
  </si>
  <si>
    <t>Windows &amp; Balcony Doors</t>
  </si>
  <si>
    <t>5.1.22</t>
  </si>
  <si>
    <t>Doors</t>
  </si>
  <si>
    <t>5.1.23</t>
  </si>
  <si>
    <t>Roofing Systems</t>
  </si>
  <si>
    <t>5.1.24</t>
  </si>
  <si>
    <t>Eavestroughing &amp; Downspouts</t>
  </si>
  <si>
    <t>5.1.25</t>
  </si>
  <si>
    <t>Common Corridors</t>
  </si>
  <si>
    <t>5.1.26</t>
  </si>
  <si>
    <t>Common Rooms</t>
  </si>
  <si>
    <t>5.1.27</t>
  </si>
  <si>
    <t>Condominium Office Building</t>
  </si>
  <si>
    <t>5.1.28</t>
  </si>
  <si>
    <t>Swimming Pool, Whirlpool &amp; Sauna</t>
  </si>
  <si>
    <t>5.1.29</t>
  </si>
  <si>
    <t>Attics</t>
  </si>
  <si>
    <t>ELECTRICAL SYSTEMS</t>
  </si>
  <si>
    <t>5.2.1</t>
  </si>
  <si>
    <t>Electrical Distribution</t>
  </si>
  <si>
    <t>5.2.2</t>
  </si>
  <si>
    <t>Lighting</t>
  </si>
  <si>
    <t>5.2.3</t>
  </si>
  <si>
    <t>Fire Alarm System</t>
  </si>
  <si>
    <t>5.2.4</t>
  </si>
  <si>
    <t>Emergency Power System</t>
  </si>
  <si>
    <t>5.2.5</t>
  </si>
  <si>
    <t>Electrical Heating System</t>
  </si>
  <si>
    <t>5.2.6</t>
  </si>
  <si>
    <t>Security System</t>
  </si>
  <si>
    <t>MECHANICAL SYSTEMS</t>
  </si>
  <si>
    <t>5.3.1</t>
  </si>
  <si>
    <t>Ventilation System</t>
  </si>
  <si>
    <t>5.3.2</t>
  </si>
  <si>
    <t>Heating &amp; A/C System</t>
  </si>
  <si>
    <t>5.3.3</t>
  </si>
  <si>
    <t>Plumbing System</t>
  </si>
  <si>
    <t>5.3.4</t>
  </si>
  <si>
    <t>Pool Mechanical Systems</t>
  </si>
  <si>
    <t>5.3.5</t>
  </si>
  <si>
    <t>Sump Pumps</t>
  </si>
  <si>
    <t>5.3.6</t>
  </si>
  <si>
    <t>Elevators</t>
  </si>
  <si>
    <t>5.3.7</t>
  </si>
  <si>
    <t>Fire Protection System</t>
  </si>
  <si>
    <t>Contingencies</t>
  </si>
  <si>
    <t>Reserve Fund Study Update</t>
  </si>
  <si>
    <t xml:space="preserve"> YEARLY EXPENDITURE TOTALS</t>
  </si>
  <si>
    <t xml:space="preserve">EXPENDITURES INCL. INFLATION </t>
  </si>
  <si>
    <t>LOAN REPAYMENT</t>
  </si>
  <si>
    <t>CONTRIBUTIONS FROM FEES</t>
  </si>
  <si>
    <t>ADDITIONAL CONTRIBUTIONS</t>
  </si>
  <si>
    <t>INTEREST CONTRIBUTIONS</t>
  </si>
  <si>
    <t xml:space="preserve">REMAINING RESERVE FUND </t>
  </si>
  <si>
    <t>ESTIMATED RESERVE FUND =</t>
  </si>
  <si>
    <t>0</t>
  </si>
  <si>
    <t>December 31, 20xx</t>
  </si>
  <si>
    <t>CURRENT ANNUAL CONTRIBUTIONS =</t>
  </si>
  <si>
    <t>January 1, 20xx</t>
  </si>
  <si>
    <t>FUTURE ANNUAL CONTRIBUTIONS =</t>
  </si>
  <si>
    <t>Year</t>
  </si>
  <si>
    <t>Age</t>
  </si>
  <si>
    <t>CONTRIBUTIONS</t>
  </si>
  <si>
    <t>RAMP INCRASES (%)</t>
  </si>
  <si>
    <t>RAMP INCREASES ($)</t>
  </si>
  <si>
    <t>SPECIAL ASSESSMENT =</t>
  </si>
  <si>
    <t>OPERATING BUDGET SURPLUS =</t>
  </si>
  <si>
    <t>LOAN =</t>
  </si>
  <si>
    <t>FIANCIAL INFORMATION</t>
  </si>
  <si>
    <t>General information</t>
  </si>
  <si>
    <t>Ramp Increase</t>
  </si>
  <si>
    <t>Special Assessment</t>
  </si>
  <si>
    <t>Assumed inflation of</t>
  </si>
  <si>
    <t>Assumed interest rate of</t>
  </si>
  <si>
    <t>Contributions adjusted in Fiscal</t>
  </si>
  <si>
    <t>Fiscal Year Split</t>
  </si>
  <si>
    <t>Y</t>
  </si>
  <si>
    <t>Previous Year's Contributions</t>
  </si>
  <si>
    <t>BUILDING INFORMATION</t>
  </si>
  <si>
    <t>Condominium Name</t>
  </si>
  <si>
    <t>CCC00002</t>
  </si>
  <si>
    <t>Condo Name (Full)</t>
  </si>
  <si>
    <t>Building Wilson</t>
  </si>
  <si>
    <t>Year Build</t>
  </si>
  <si>
    <t>Current Year</t>
  </si>
  <si>
    <t>Number of Units</t>
  </si>
  <si>
    <t>Common Element Condominium</t>
  </si>
  <si>
    <t>Class of Study</t>
  </si>
  <si>
    <t>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</si>
</sst>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9]#,##0.00;\-[$$-1009]#,##0.00"/>
  </numFmts>
  <fonts count="6" x14ac:knownFonts="1">
    <font>
      <sz val="11"/>
      <color indexed="8"/>
      <name val="Calibri"/>
      <family val="2"/>
      <scheme val="minor"/>
    </font>
    <font>
      <sz val="9"/>
      <name val="Arial"/>
    </font>
    <font>
      <b/>
      <sz val="16"/>
      <name val="Arial"/>
    </font>
    <font>
      <b/>
      <sz val="9"/>
      <name val="Arial"/>
    </font>
    <font>
      <b/>
      <sz val="12"/>
      <name val="Arial"/>
    </font>
    <font>
      <sz val="9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00AF00"/>
      </patternFill>
    </fill>
    <fill>
      <patternFill patternType="solid">
        <fgColor rgb="FFFFFF0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3" borderId="0" xfId="0" applyFont="1" applyFill="1" applyAlignment="1">
      <alignment vertical="center"/>
    </xf>
    <xf numFmtId="1" fontId="1" fillId="0" borderId="0" xfId="0" applyNumberFormat="1" applyFont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1" fillId="4" borderId="0" xfId="0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val>
            <c:numRef>
              <c:f>Chart!$C$58:$AG$58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D850-4E02-B6A5-DF0578DBE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3"/>
        <c:axId val="2354"/>
      </c:barChart>
      <c:catAx>
        <c:axId val="2353"/>
        <c:scaling>
          <c:orientation val="minMax"/>
        </c:scaling>
        <c:delete val="0"/>
        <c:axPos val="b"/>
        <c:majorTickMark val="cross"/>
        <c:minorTickMark val="cross"/>
        <c:tickLblPos val="nextTo"/>
        <c:crossAx val="2354"/>
        <c:crosses val="autoZero"/>
        <c:auto val="1"/>
        <c:lblAlgn val="ctr"/>
        <c:lblOffset val="100"/>
        <c:noMultiLvlLbl val="1"/>
      </c:catAx>
      <c:valAx>
        <c:axId val="235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53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4</xdr:row>
      <xdr:rowOff>76200</xdr:rowOff>
    </xdr:from>
    <xdr:to>
      <xdr:col>15</xdr:col>
      <xdr:colOff>190500</xdr:colOff>
      <xdr:row>26</xdr:row>
      <xdr:rowOff>114300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4"/>
  <sheetViews>
    <sheetView tabSelected="1" workbookViewId="0">
      <selection sqref="A1:AD1"/>
    </sheetView>
  </sheetViews>
  <sheetFormatPr defaultColWidth="9" defaultRowHeight="11.5" outlineLevelRow="1" x14ac:dyDescent="0.35"/>
  <cols>
    <col min="1" max="1" width="6.26953125" style="1" customWidth="1"/>
    <col min="2" max="2" width="22.453125" style="1" customWidth="1"/>
    <col min="3" max="43" width="9" style="1" customWidth="1"/>
    <col min="44" max="16384" width="9" style="1"/>
  </cols>
  <sheetData>
    <row r="1" spans="1:42" ht="22.5" customHeight="1" x14ac:dyDescent="0.35">
      <c r="A1" s="26" t="str">
        <f>$C$98&amp;": Spreadsheet For Major Repair &amp; Replacement Costs, Fiscal Years " &amp; FIXED($C$72,0,1) &amp;" to " &amp; FIXED($AF$72,0,1)</f>
        <v>CCC00002: Spreadsheet For Major Repair &amp; Replacement Costs, Fiscal Years 2023 to 2052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42" s="2" customFormat="1" ht="1.5" customHeight="1" x14ac:dyDescent="0.35"/>
    <row r="3" spans="1:42" s="2" customFormat="1" x14ac:dyDescent="0.35">
      <c r="A3" s="28" t="s">
        <v>0</v>
      </c>
      <c r="B3" s="29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3" t="s">
        <v>24</v>
      </c>
      <c r="AA3" s="3" t="s">
        <v>25</v>
      </c>
      <c r="AB3" s="3" t="s">
        <v>26</v>
      </c>
      <c r="AC3" s="3" t="s">
        <v>27</v>
      </c>
      <c r="AD3" s="3" t="s">
        <v>28</v>
      </c>
      <c r="AE3" s="3" t="s">
        <v>29</v>
      </c>
      <c r="AF3" s="3" t="s">
        <v>30</v>
      </c>
      <c r="AG3" s="3" t="s">
        <v>31</v>
      </c>
      <c r="AH3" s="3" t="s">
        <v>32</v>
      </c>
      <c r="AI3" s="3" t="s">
        <v>33</v>
      </c>
      <c r="AJ3" s="3" t="s">
        <v>34</v>
      </c>
      <c r="AK3" s="3" t="s">
        <v>35</v>
      </c>
      <c r="AL3" s="3" t="s">
        <v>36</v>
      </c>
      <c r="AM3" s="3" t="s">
        <v>37</v>
      </c>
      <c r="AN3" s="3" t="s">
        <v>38</v>
      </c>
      <c r="AO3" s="3" t="s">
        <v>39</v>
      </c>
      <c r="AP3" s="3" t="s">
        <v>40</v>
      </c>
    </row>
    <row r="4" spans="1:42" s="2" customFormat="1" x14ac:dyDescent="0.35">
      <c r="A4" s="28" t="s">
        <v>41</v>
      </c>
      <c r="B4" s="29"/>
      <c r="C4" s="3" t="str">
        <f t="shared" ref="C4:AP4" si="0">IF($C94&lt;&gt;"N",TEXT(C72-1,"0000")&amp;"/"&amp;TEXT(C72-2000,"00"),TEXT(C72,"0000"))</f>
        <v>2022/23</v>
      </c>
      <c r="D4" s="3" t="str">
        <f t="shared" si="0"/>
        <v>2023/24</v>
      </c>
      <c r="E4" s="3" t="str">
        <f t="shared" si="0"/>
        <v>2024/25</v>
      </c>
      <c r="F4" s="3" t="str">
        <f t="shared" si="0"/>
        <v>2025/26</v>
      </c>
      <c r="G4" s="3" t="str">
        <f t="shared" si="0"/>
        <v>2026/27</v>
      </c>
      <c r="H4" s="3" t="str">
        <f t="shared" si="0"/>
        <v>2027/28</v>
      </c>
      <c r="I4" s="3" t="str">
        <f t="shared" si="0"/>
        <v>2028/29</v>
      </c>
      <c r="J4" s="3" t="str">
        <f t="shared" si="0"/>
        <v>2029/30</v>
      </c>
      <c r="K4" s="3" t="str">
        <f t="shared" si="0"/>
        <v>2030/31</v>
      </c>
      <c r="L4" s="3" t="str">
        <f t="shared" si="0"/>
        <v>2031/32</v>
      </c>
      <c r="M4" s="3" t="str">
        <f t="shared" si="0"/>
        <v>2032/33</v>
      </c>
      <c r="N4" s="3" t="str">
        <f t="shared" si="0"/>
        <v>2033/34</v>
      </c>
      <c r="O4" s="3" t="str">
        <f t="shared" si="0"/>
        <v>2034/35</v>
      </c>
      <c r="P4" s="3" t="str">
        <f t="shared" si="0"/>
        <v>2035/36</v>
      </c>
      <c r="Q4" s="3" t="str">
        <f t="shared" si="0"/>
        <v>2036/37</v>
      </c>
      <c r="R4" s="3" t="str">
        <f t="shared" si="0"/>
        <v>2037/38</v>
      </c>
      <c r="S4" s="3" t="str">
        <f t="shared" si="0"/>
        <v>2038/39</v>
      </c>
      <c r="T4" s="3" t="str">
        <f t="shared" si="0"/>
        <v>2039/40</v>
      </c>
      <c r="U4" s="3" t="str">
        <f t="shared" si="0"/>
        <v>2040/41</v>
      </c>
      <c r="V4" s="3" t="str">
        <f t="shared" si="0"/>
        <v>2041/42</v>
      </c>
      <c r="W4" s="3" t="str">
        <f t="shared" si="0"/>
        <v>2042/43</v>
      </c>
      <c r="X4" s="3" t="str">
        <f t="shared" si="0"/>
        <v>2043/44</v>
      </c>
      <c r="Y4" s="3" t="str">
        <f t="shared" si="0"/>
        <v>2044/45</v>
      </c>
      <c r="Z4" s="3" t="str">
        <f t="shared" si="0"/>
        <v>2045/46</v>
      </c>
      <c r="AA4" s="3" t="str">
        <f t="shared" si="0"/>
        <v>2046/47</v>
      </c>
      <c r="AB4" s="3" t="str">
        <f t="shared" si="0"/>
        <v>2047/48</v>
      </c>
      <c r="AC4" s="3" t="str">
        <f t="shared" si="0"/>
        <v>2048/49</v>
      </c>
      <c r="AD4" s="3" t="str">
        <f t="shared" si="0"/>
        <v>2049/50</v>
      </c>
      <c r="AE4" s="3" t="str">
        <f t="shared" si="0"/>
        <v>2050/51</v>
      </c>
      <c r="AF4" s="3" t="str">
        <f t="shared" si="0"/>
        <v>2051/52</v>
      </c>
      <c r="AG4" s="3" t="str">
        <f t="shared" si="0"/>
        <v>2052/53</v>
      </c>
      <c r="AH4" s="3" t="str">
        <f t="shared" si="0"/>
        <v>2053/54</v>
      </c>
      <c r="AI4" s="3" t="str">
        <f t="shared" si="0"/>
        <v>2054/55</v>
      </c>
      <c r="AJ4" s="3" t="str">
        <f t="shared" si="0"/>
        <v>2055/56</v>
      </c>
      <c r="AK4" s="3" t="str">
        <f t="shared" si="0"/>
        <v>2056/57</v>
      </c>
      <c r="AL4" s="3" t="str">
        <f t="shared" si="0"/>
        <v>2057/58</v>
      </c>
      <c r="AM4" s="3" t="str">
        <f t="shared" si="0"/>
        <v>2058/59</v>
      </c>
      <c r="AN4" s="3" t="str">
        <f t="shared" si="0"/>
        <v>2059/60</v>
      </c>
      <c r="AO4" s="3" t="str">
        <f t="shared" si="0"/>
        <v>2060/61</v>
      </c>
      <c r="AP4" s="3" t="str">
        <f t="shared" si="0"/>
        <v>2061/62</v>
      </c>
    </row>
    <row r="5" spans="1:42" s="4" customFormat="1" x14ac:dyDescent="0.35">
      <c r="A5" s="5">
        <v>5.0999999999999996</v>
      </c>
      <c r="B5" s="6" t="s">
        <v>42</v>
      </c>
    </row>
    <row r="6" spans="1:42" x14ac:dyDescent="0.35">
      <c r="A6" s="7" t="s">
        <v>43</v>
      </c>
      <c r="B6" s="8" t="s">
        <v>44</v>
      </c>
      <c r="C6" s="1">
        <v>500</v>
      </c>
      <c r="E6" s="1">
        <v>2800</v>
      </c>
      <c r="F6" s="1">
        <v>3000</v>
      </c>
      <c r="G6" s="1">
        <v>500</v>
      </c>
      <c r="I6" s="1">
        <v>500</v>
      </c>
      <c r="J6" s="1">
        <v>9000</v>
      </c>
      <c r="K6" s="1">
        <v>2800</v>
      </c>
      <c r="M6" s="1">
        <v>500</v>
      </c>
      <c r="O6" s="1">
        <v>500</v>
      </c>
      <c r="Q6" s="1">
        <v>2800</v>
      </c>
      <c r="S6" s="1">
        <v>500</v>
      </c>
      <c r="U6" s="1">
        <v>500</v>
      </c>
      <c r="W6" s="1">
        <v>2800</v>
      </c>
      <c r="Y6" s="1">
        <v>500</v>
      </c>
      <c r="AA6" s="1">
        <v>500</v>
      </c>
      <c r="AC6" s="1">
        <v>2800</v>
      </c>
      <c r="AE6" s="1">
        <v>500</v>
      </c>
      <c r="AG6" s="1">
        <v>500</v>
      </c>
      <c r="AI6" s="1">
        <v>2800</v>
      </c>
      <c r="AK6" s="1">
        <v>500</v>
      </c>
      <c r="AM6" s="1">
        <v>500</v>
      </c>
      <c r="AO6" s="1">
        <v>2800</v>
      </c>
    </row>
    <row r="7" spans="1:42" outlineLevel="1" x14ac:dyDescent="0.35">
      <c r="A7" s="7" t="s">
        <v>45</v>
      </c>
      <c r="B7" s="8" t="s">
        <v>46</v>
      </c>
    </row>
    <row r="8" spans="1:42" outlineLevel="1" x14ac:dyDescent="0.35">
      <c r="A8" s="7" t="s">
        <v>47</v>
      </c>
      <c r="B8" s="8" t="s">
        <v>48</v>
      </c>
    </row>
    <row r="9" spans="1:42" outlineLevel="1" x14ac:dyDescent="0.35">
      <c r="A9" s="7" t="s">
        <v>49</v>
      </c>
      <c r="B9" s="8" t="s">
        <v>50</v>
      </c>
    </row>
    <row r="10" spans="1:42" outlineLevel="1" x14ac:dyDescent="0.35">
      <c r="A10" s="7" t="s">
        <v>51</v>
      </c>
      <c r="B10" s="8" t="s">
        <v>52</v>
      </c>
    </row>
    <row r="11" spans="1:42" outlineLevel="1" x14ac:dyDescent="0.35">
      <c r="A11" s="7" t="s">
        <v>53</v>
      </c>
      <c r="B11" s="8" t="s">
        <v>54</v>
      </c>
    </row>
    <row r="12" spans="1:42" outlineLevel="1" x14ac:dyDescent="0.35">
      <c r="A12" s="7" t="s">
        <v>55</v>
      </c>
      <c r="B12" s="8" t="s">
        <v>56</v>
      </c>
    </row>
    <row r="13" spans="1:42" outlineLevel="1" x14ac:dyDescent="0.35">
      <c r="A13" s="7" t="s">
        <v>57</v>
      </c>
      <c r="B13" s="8" t="s">
        <v>58</v>
      </c>
    </row>
    <row r="14" spans="1:42" outlineLevel="1" x14ac:dyDescent="0.35">
      <c r="A14" s="7" t="s">
        <v>59</v>
      </c>
      <c r="B14" s="8" t="s">
        <v>60</v>
      </c>
    </row>
    <row r="15" spans="1:42" outlineLevel="1" x14ac:dyDescent="0.35">
      <c r="A15" s="7" t="s">
        <v>61</v>
      </c>
      <c r="B15" s="8" t="s">
        <v>62</v>
      </c>
    </row>
    <row r="16" spans="1:42" outlineLevel="1" x14ac:dyDescent="0.35">
      <c r="A16" s="7" t="s">
        <v>63</v>
      </c>
      <c r="B16" s="8" t="s">
        <v>64</v>
      </c>
    </row>
    <row r="17" spans="1:2" outlineLevel="1" x14ac:dyDescent="0.35">
      <c r="A17" s="7" t="s">
        <v>65</v>
      </c>
      <c r="B17" s="8" t="s">
        <v>66</v>
      </c>
    </row>
    <row r="18" spans="1:2" outlineLevel="1" x14ac:dyDescent="0.35">
      <c r="A18" s="7" t="s">
        <v>67</v>
      </c>
      <c r="B18" s="8" t="s">
        <v>68</v>
      </c>
    </row>
    <row r="19" spans="1:2" outlineLevel="1" x14ac:dyDescent="0.35">
      <c r="A19" s="7" t="s">
        <v>69</v>
      </c>
      <c r="B19" s="8" t="s">
        <v>70</v>
      </c>
    </row>
    <row r="20" spans="1:2" outlineLevel="1" x14ac:dyDescent="0.35">
      <c r="A20" s="7" t="s">
        <v>71</v>
      </c>
      <c r="B20" s="8" t="s">
        <v>72</v>
      </c>
    </row>
    <row r="21" spans="1:2" outlineLevel="1" x14ac:dyDescent="0.35">
      <c r="A21" s="7" t="s">
        <v>73</v>
      </c>
      <c r="B21" s="8" t="s">
        <v>74</v>
      </c>
    </row>
    <row r="22" spans="1:2" outlineLevel="1" x14ac:dyDescent="0.35">
      <c r="A22" s="7" t="s">
        <v>75</v>
      </c>
      <c r="B22" s="8" t="s">
        <v>76</v>
      </c>
    </row>
    <row r="23" spans="1:2" outlineLevel="1" x14ac:dyDescent="0.35">
      <c r="A23" s="7" t="s">
        <v>77</v>
      </c>
      <c r="B23" s="8" t="s">
        <v>78</v>
      </c>
    </row>
    <row r="24" spans="1:2" outlineLevel="1" x14ac:dyDescent="0.35">
      <c r="A24" s="7" t="s">
        <v>79</v>
      </c>
      <c r="B24" s="8" t="s">
        <v>80</v>
      </c>
    </row>
    <row r="25" spans="1:2" outlineLevel="1" x14ac:dyDescent="0.35">
      <c r="A25" s="7" t="s">
        <v>81</v>
      </c>
      <c r="B25" s="8" t="s">
        <v>82</v>
      </c>
    </row>
    <row r="26" spans="1:2" outlineLevel="1" x14ac:dyDescent="0.35">
      <c r="A26" s="7" t="s">
        <v>83</v>
      </c>
      <c r="B26" s="8" t="s">
        <v>84</v>
      </c>
    </row>
    <row r="27" spans="1:2" outlineLevel="1" x14ac:dyDescent="0.35">
      <c r="A27" s="7" t="s">
        <v>85</v>
      </c>
      <c r="B27" s="8" t="s">
        <v>86</v>
      </c>
    </row>
    <row r="28" spans="1:2" outlineLevel="1" x14ac:dyDescent="0.35">
      <c r="A28" s="7" t="s">
        <v>87</v>
      </c>
      <c r="B28" s="8" t="s">
        <v>88</v>
      </c>
    </row>
    <row r="29" spans="1:2" outlineLevel="1" x14ac:dyDescent="0.35">
      <c r="A29" s="7" t="s">
        <v>89</v>
      </c>
      <c r="B29" s="8" t="s">
        <v>90</v>
      </c>
    </row>
    <row r="30" spans="1:2" outlineLevel="1" x14ac:dyDescent="0.35">
      <c r="A30" s="7" t="s">
        <v>91</v>
      </c>
      <c r="B30" s="8" t="s">
        <v>92</v>
      </c>
    </row>
    <row r="31" spans="1:2" outlineLevel="1" x14ac:dyDescent="0.35">
      <c r="A31" s="7" t="s">
        <v>93</v>
      </c>
      <c r="B31" s="8" t="s">
        <v>94</v>
      </c>
    </row>
    <row r="32" spans="1:2" outlineLevel="1" x14ac:dyDescent="0.35">
      <c r="A32" s="7" t="s">
        <v>95</v>
      </c>
      <c r="B32" s="8" t="s">
        <v>96</v>
      </c>
    </row>
    <row r="33" spans="1:41" outlineLevel="1" x14ac:dyDescent="0.35">
      <c r="A33" s="7" t="s">
        <v>97</v>
      </c>
      <c r="B33" s="8" t="s">
        <v>98</v>
      </c>
    </row>
    <row r="34" spans="1:41" x14ac:dyDescent="0.35">
      <c r="A34" s="7" t="s">
        <v>99</v>
      </c>
      <c r="B34" s="8" t="s">
        <v>100</v>
      </c>
    </row>
    <row r="35" spans="1:41" s="9" customFormat="1" x14ac:dyDescent="0.35">
      <c r="A35" s="10">
        <v>5.2</v>
      </c>
      <c r="B35" s="11" t="s">
        <v>101</v>
      </c>
    </row>
    <row r="36" spans="1:41" x14ac:dyDescent="0.35">
      <c r="A36" s="7" t="s">
        <v>102</v>
      </c>
      <c r="B36" s="8" t="s">
        <v>103</v>
      </c>
      <c r="E36" s="1">
        <v>1000</v>
      </c>
      <c r="H36" s="1">
        <v>1000</v>
      </c>
      <c r="K36" s="1">
        <v>1000</v>
      </c>
      <c r="L36" s="1">
        <v>650</v>
      </c>
      <c r="N36" s="1">
        <v>1000</v>
      </c>
      <c r="Q36" s="1">
        <v>1000</v>
      </c>
      <c r="T36" s="1">
        <v>1000</v>
      </c>
      <c r="W36" s="1">
        <v>1000</v>
      </c>
      <c r="Y36" s="1">
        <v>650</v>
      </c>
      <c r="Z36" s="1">
        <v>1000</v>
      </c>
      <c r="AC36" s="1">
        <v>1000</v>
      </c>
      <c r="AF36" s="1">
        <v>1000</v>
      </c>
      <c r="AI36" s="1">
        <v>1000</v>
      </c>
      <c r="AL36" s="1">
        <v>1650</v>
      </c>
      <c r="AO36" s="1">
        <v>1000</v>
      </c>
    </row>
    <row r="37" spans="1:41" outlineLevel="1" x14ac:dyDescent="0.35">
      <c r="A37" s="7" t="s">
        <v>104</v>
      </c>
      <c r="B37" s="8" t="s">
        <v>105</v>
      </c>
    </row>
    <row r="38" spans="1:41" outlineLevel="1" x14ac:dyDescent="0.35">
      <c r="A38" s="7" t="s">
        <v>106</v>
      </c>
      <c r="B38" s="8" t="s">
        <v>107</v>
      </c>
    </row>
    <row r="39" spans="1:41" outlineLevel="1" x14ac:dyDescent="0.35">
      <c r="A39" s="7" t="s">
        <v>108</v>
      </c>
      <c r="B39" s="8" t="s">
        <v>109</v>
      </c>
    </row>
    <row r="40" spans="1:41" outlineLevel="1" x14ac:dyDescent="0.35">
      <c r="A40" s="7" t="s">
        <v>110</v>
      </c>
      <c r="B40" s="8" t="s">
        <v>111</v>
      </c>
    </row>
    <row r="41" spans="1:41" x14ac:dyDescent="0.35">
      <c r="A41" s="7" t="s">
        <v>112</v>
      </c>
      <c r="B41" s="8" t="s">
        <v>113</v>
      </c>
    </row>
    <row r="42" spans="1:41" s="9" customFormat="1" x14ac:dyDescent="0.35">
      <c r="A42" s="10">
        <v>5.3</v>
      </c>
      <c r="B42" s="11" t="s">
        <v>114</v>
      </c>
    </row>
    <row r="43" spans="1:41" x14ac:dyDescent="0.35">
      <c r="A43" s="7" t="s">
        <v>115</v>
      </c>
      <c r="B43" s="8" t="s">
        <v>116</v>
      </c>
      <c r="C43" s="1">
        <v>600</v>
      </c>
      <c r="E43" s="1">
        <v>1525</v>
      </c>
      <c r="G43" s="1">
        <v>600</v>
      </c>
      <c r="H43" s="1">
        <v>925</v>
      </c>
      <c r="I43" s="1">
        <v>600</v>
      </c>
      <c r="K43" s="1">
        <v>1525</v>
      </c>
      <c r="M43" s="1">
        <v>600</v>
      </c>
      <c r="N43" s="1">
        <v>925</v>
      </c>
      <c r="O43" s="1">
        <v>600</v>
      </c>
      <c r="Q43" s="1">
        <v>1525</v>
      </c>
      <c r="S43" s="1">
        <v>600</v>
      </c>
      <c r="T43" s="1">
        <v>925</v>
      </c>
      <c r="U43" s="1">
        <v>600</v>
      </c>
      <c r="W43" s="1">
        <v>1525</v>
      </c>
      <c r="Y43" s="1">
        <v>600</v>
      </c>
      <c r="Z43" s="1">
        <v>925</v>
      </c>
      <c r="AA43" s="1">
        <v>600</v>
      </c>
      <c r="AC43" s="1">
        <v>1525</v>
      </c>
      <c r="AE43" s="1">
        <v>600</v>
      </c>
      <c r="AF43" s="1">
        <v>925</v>
      </c>
      <c r="AG43" s="1">
        <v>600</v>
      </c>
      <c r="AI43" s="1">
        <v>1525</v>
      </c>
      <c r="AK43" s="1">
        <v>600</v>
      </c>
      <c r="AL43" s="1">
        <v>925</v>
      </c>
      <c r="AM43" s="1">
        <v>600</v>
      </c>
      <c r="AO43" s="1">
        <v>1525</v>
      </c>
    </row>
    <row r="44" spans="1:41" outlineLevel="1" x14ac:dyDescent="0.35">
      <c r="A44" s="7" t="s">
        <v>117</v>
      </c>
      <c r="B44" s="8" t="s">
        <v>118</v>
      </c>
    </row>
    <row r="45" spans="1:41" outlineLevel="1" x14ac:dyDescent="0.35">
      <c r="A45" s="7" t="s">
        <v>119</v>
      </c>
      <c r="B45" s="8" t="s">
        <v>120</v>
      </c>
    </row>
    <row r="46" spans="1:41" outlineLevel="1" x14ac:dyDescent="0.35">
      <c r="A46" s="7" t="s">
        <v>121</v>
      </c>
      <c r="B46" s="8" t="s">
        <v>122</v>
      </c>
    </row>
    <row r="47" spans="1:41" outlineLevel="1" x14ac:dyDescent="0.35">
      <c r="A47" s="7" t="s">
        <v>123</v>
      </c>
      <c r="B47" s="8" t="s">
        <v>124</v>
      </c>
    </row>
    <row r="48" spans="1:41" outlineLevel="1" x14ac:dyDescent="0.35">
      <c r="A48" s="7" t="s">
        <v>125</v>
      </c>
      <c r="B48" s="8" t="s">
        <v>126</v>
      </c>
    </row>
    <row r="49" spans="1:42" outlineLevel="1" x14ac:dyDescent="0.35">
      <c r="A49" s="7" t="s">
        <v>127</v>
      </c>
      <c r="B49" s="8" t="s">
        <v>128</v>
      </c>
    </row>
    <row r="50" spans="1:42" outlineLevel="1" x14ac:dyDescent="0.35">
      <c r="B50" s="8" t="s">
        <v>129</v>
      </c>
    </row>
    <row r="51" spans="1:42" x14ac:dyDescent="0.35">
      <c r="B51" s="8" t="s">
        <v>130</v>
      </c>
    </row>
    <row r="52" spans="1:42" s="12" customFormat="1" x14ac:dyDescent="0.35">
      <c r="A52" s="30" t="s">
        <v>131</v>
      </c>
      <c r="B52" s="31"/>
      <c r="C52" s="12">
        <f t="shared" ref="C52:AP52" si="1">SUM(C5:C51)</f>
        <v>1100</v>
      </c>
      <c r="D52" s="12">
        <f t="shared" si="1"/>
        <v>0</v>
      </c>
      <c r="E52" s="12">
        <f t="shared" si="1"/>
        <v>5325</v>
      </c>
      <c r="F52" s="12">
        <f t="shared" si="1"/>
        <v>3000</v>
      </c>
      <c r="G52" s="12">
        <f t="shared" si="1"/>
        <v>1100</v>
      </c>
      <c r="H52" s="12">
        <f t="shared" si="1"/>
        <v>1925</v>
      </c>
      <c r="I52" s="12">
        <f t="shared" si="1"/>
        <v>1100</v>
      </c>
      <c r="J52" s="12">
        <f t="shared" si="1"/>
        <v>9000</v>
      </c>
      <c r="K52" s="12">
        <f t="shared" si="1"/>
        <v>5325</v>
      </c>
      <c r="L52" s="12">
        <f t="shared" si="1"/>
        <v>650</v>
      </c>
      <c r="M52" s="12">
        <f t="shared" si="1"/>
        <v>1100</v>
      </c>
      <c r="N52" s="12">
        <f t="shared" si="1"/>
        <v>1925</v>
      </c>
      <c r="O52" s="12">
        <f t="shared" si="1"/>
        <v>1100</v>
      </c>
      <c r="P52" s="12">
        <f t="shared" si="1"/>
        <v>0</v>
      </c>
      <c r="Q52" s="12">
        <f t="shared" si="1"/>
        <v>5325</v>
      </c>
      <c r="R52" s="12">
        <f t="shared" si="1"/>
        <v>0</v>
      </c>
      <c r="S52" s="12">
        <f t="shared" si="1"/>
        <v>1100</v>
      </c>
      <c r="T52" s="12">
        <f t="shared" si="1"/>
        <v>1925</v>
      </c>
      <c r="U52" s="12">
        <f t="shared" si="1"/>
        <v>1100</v>
      </c>
      <c r="V52" s="12">
        <f t="shared" si="1"/>
        <v>0</v>
      </c>
      <c r="W52" s="12">
        <f t="shared" si="1"/>
        <v>5325</v>
      </c>
      <c r="X52" s="12">
        <f t="shared" si="1"/>
        <v>0</v>
      </c>
      <c r="Y52" s="12">
        <f t="shared" si="1"/>
        <v>1750</v>
      </c>
      <c r="Z52" s="12">
        <f t="shared" si="1"/>
        <v>1925</v>
      </c>
      <c r="AA52" s="12">
        <f t="shared" si="1"/>
        <v>1100</v>
      </c>
      <c r="AB52" s="12">
        <f t="shared" si="1"/>
        <v>0</v>
      </c>
      <c r="AC52" s="12">
        <f t="shared" si="1"/>
        <v>5325</v>
      </c>
      <c r="AD52" s="12">
        <f t="shared" si="1"/>
        <v>0</v>
      </c>
      <c r="AE52" s="12">
        <f t="shared" si="1"/>
        <v>1100</v>
      </c>
      <c r="AF52" s="12">
        <f t="shared" si="1"/>
        <v>1925</v>
      </c>
      <c r="AG52" s="12">
        <f t="shared" si="1"/>
        <v>1100</v>
      </c>
      <c r="AH52" s="12">
        <f t="shared" si="1"/>
        <v>0</v>
      </c>
      <c r="AI52" s="12">
        <f t="shared" si="1"/>
        <v>5325</v>
      </c>
      <c r="AJ52" s="12">
        <f t="shared" si="1"/>
        <v>0</v>
      </c>
      <c r="AK52" s="12">
        <f t="shared" si="1"/>
        <v>1100</v>
      </c>
      <c r="AL52" s="12">
        <f t="shared" si="1"/>
        <v>2575</v>
      </c>
      <c r="AM52" s="12">
        <f t="shared" si="1"/>
        <v>1100</v>
      </c>
      <c r="AN52" s="12">
        <f t="shared" si="1"/>
        <v>0</v>
      </c>
      <c r="AO52" s="12">
        <f t="shared" si="1"/>
        <v>5325</v>
      </c>
      <c r="AP52" s="12">
        <f t="shared" si="1"/>
        <v>0</v>
      </c>
    </row>
    <row r="53" spans="1:42" x14ac:dyDescent="0.35">
      <c r="A53" s="32" t="s">
        <v>132</v>
      </c>
      <c r="B53" s="33"/>
      <c r="C53" s="13">
        <f t="shared" ref="C53:AP53" si="2">(C52*EXP((C$72-$C$72)*LN(1+($C$91/100))))</f>
        <v>1100</v>
      </c>
      <c r="D53" s="13">
        <f t="shared" si="2"/>
        <v>0</v>
      </c>
      <c r="E53" s="13">
        <f t="shared" si="2"/>
        <v>5540.13</v>
      </c>
      <c r="F53" s="13">
        <f t="shared" si="2"/>
        <v>3183.6240000000003</v>
      </c>
      <c r="G53" s="13">
        <f t="shared" si="2"/>
        <v>1190.6753759999999</v>
      </c>
      <c r="H53" s="13">
        <f t="shared" si="2"/>
        <v>2125.3555461599999</v>
      </c>
      <c r="I53" s="13">
        <f t="shared" si="2"/>
        <v>1238.7786611904</v>
      </c>
      <c r="J53" s="13">
        <f t="shared" si="2"/>
        <v>10338.171008843521</v>
      </c>
      <c r="K53" s="13">
        <f t="shared" si="2"/>
        <v>6239.0862038370651</v>
      </c>
      <c r="L53" s="13">
        <f t="shared" si="2"/>
        <v>776.81016960450222</v>
      </c>
      <c r="M53" s="13">
        <f t="shared" si="2"/>
        <v>1340.893861994233</v>
      </c>
      <c r="N53" s="13">
        <f t="shared" si="2"/>
        <v>2393.4955436597061</v>
      </c>
      <c r="O53" s="13">
        <f t="shared" si="2"/>
        <v>1395.0659740188</v>
      </c>
      <c r="P53" s="13">
        <f t="shared" si="2"/>
        <v>0</v>
      </c>
      <c r="Q53" s="13">
        <f t="shared" si="2"/>
        <v>7026.2244133097956</v>
      </c>
      <c r="R53" s="13">
        <f t="shared" si="2"/>
        <v>0</v>
      </c>
      <c r="S53" s="13">
        <f t="shared" si="2"/>
        <v>1510.0642755996737</v>
      </c>
      <c r="T53" s="13">
        <f t="shared" si="2"/>
        <v>2695.464731945418</v>
      </c>
      <c r="U53" s="13">
        <f t="shared" si="2"/>
        <v>1571.0708723339008</v>
      </c>
      <c r="V53" s="13">
        <f t="shared" si="2"/>
        <v>0</v>
      </c>
      <c r="W53" s="13">
        <f t="shared" si="2"/>
        <v>7912.6698835847401</v>
      </c>
      <c r="X53" s="13">
        <f t="shared" si="2"/>
        <v>0</v>
      </c>
      <c r="Y53" s="13">
        <f t="shared" si="2"/>
        <v>2705.4644238577907</v>
      </c>
      <c r="Z53" s="13">
        <f t="shared" si="2"/>
        <v>3035.5310835684413</v>
      </c>
      <c r="AA53" s="13">
        <f t="shared" si="2"/>
        <v>1769.2809744227488</v>
      </c>
      <c r="AB53" s="13">
        <f t="shared" si="2"/>
        <v>0</v>
      </c>
      <c r="AC53" s="13">
        <f t="shared" si="2"/>
        <v>8910.9514589351838</v>
      </c>
      <c r="AD53" s="13">
        <f t="shared" si="2"/>
        <v>0</v>
      </c>
      <c r="AE53" s="13">
        <f t="shared" si="2"/>
        <v>1915.1266267913206</v>
      </c>
      <c r="AF53" s="13">
        <f t="shared" si="2"/>
        <v>3418.5010288225076</v>
      </c>
      <c r="AG53" s="13">
        <f t="shared" si="2"/>
        <v>1992.4977425136904</v>
      </c>
      <c r="AH53" s="13">
        <f t="shared" si="2"/>
        <v>0</v>
      </c>
      <c r="AI53" s="13">
        <f t="shared" si="2"/>
        <v>10035.178652938519</v>
      </c>
      <c r="AJ53" s="13">
        <f t="shared" si="2"/>
        <v>0</v>
      </c>
      <c r="AK53" s="13">
        <f t="shared" si="2"/>
        <v>2156.7436352242175</v>
      </c>
      <c r="AL53" s="13">
        <f t="shared" si="2"/>
        <v>5149.7155981058249</v>
      </c>
      <c r="AM53" s="13">
        <f t="shared" si="2"/>
        <v>2243.8760780872758</v>
      </c>
      <c r="AN53" s="13">
        <f t="shared" si="2"/>
        <v>0</v>
      </c>
      <c r="AO53" s="13">
        <f t="shared" si="2"/>
        <v>11301.241069539692</v>
      </c>
      <c r="AP53" s="13">
        <f t="shared" si="2"/>
        <v>0</v>
      </c>
    </row>
    <row r="54" spans="1:42" s="14" customFormat="1" x14ac:dyDescent="0.35">
      <c r="A54" s="34" t="s">
        <v>133</v>
      </c>
      <c r="B54" s="35"/>
    </row>
    <row r="55" spans="1:42" x14ac:dyDescent="0.35">
      <c r="A55" s="32" t="s">
        <v>134</v>
      </c>
      <c r="B55" s="33"/>
      <c r="C55" s="15">
        <f>IF((C93=C72+1),($C$61),IF((C93=C72),($C$62),"error"))</f>
        <v>654321</v>
      </c>
      <c r="D55" s="13">
        <f>IF(C93=C72+1,IF(H94&gt;0,IF(D77&gt;0,C55+D77,C55*(1+(D76+C91)/100)),C62),IF(D77&gt;0,C55+D77,C55*(1+(D76+C91)/100)))</f>
        <v>667407.42000000004</v>
      </c>
      <c r="E55" s="13">
        <f t="shared" ref="E55:AP55" si="3">IF(E77=0,(D55)*(1+(($C$91+E76)/100)),D55+E77)</f>
        <v>680755.56840000011</v>
      </c>
      <c r="F55" s="13">
        <f t="shared" si="3"/>
        <v>694370.67976800015</v>
      </c>
      <c r="G55" s="13">
        <f t="shared" si="3"/>
        <v>708258.09336336015</v>
      </c>
      <c r="H55" s="13">
        <f t="shared" si="3"/>
        <v>722423.25523062737</v>
      </c>
      <c r="I55" s="13">
        <f t="shared" si="3"/>
        <v>736871.72033523989</v>
      </c>
      <c r="J55" s="13">
        <f t="shared" si="3"/>
        <v>751609.15474194475</v>
      </c>
      <c r="K55" s="13">
        <f t="shared" si="3"/>
        <v>766641.33783678361</v>
      </c>
      <c r="L55" s="13">
        <f t="shared" si="3"/>
        <v>781974.16459351929</v>
      </c>
      <c r="M55" s="13">
        <f t="shared" si="3"/>
        <v>797613.64788538974</v>
      </c>
      <c r="N55" s="13">
        <f t="shared" si="3"/>
        <v>813565.9208430975</v>
      </c>
      <c r="O55" s="13">
        <f t="shared" si="3"/>
        <v>829837.23925995943</v>
      </c>
      <c r="P55" s="13">
        <f t="shared" si="3"/>
        <v>846433.98404515861</v>
      </c>
      <c r="Q55" s="13">
        <f t="shared" si="3"/>
        <v>863362.66372606182</v>
      </c>
      <c r="R55" s="13">
        <f t="shared" si="3"/>
        <v>880629.91700058302</v>
      </c>
      <c r="S55" s="13">
        <f t="shared" si="3"/>
        <v>898242.51534059469</v>
      </c>
      <c r="T55" s="13">
        <f t="shared" si="3"/>
        <v>916207.36564740655</v>
      </c>
      <c r="U55" s="13">
        <f t="shared" si="3"/>
        <v>934531.51296035468</v>
      </c>
      <c r="V55" s="13">
        <f t="shared" si="3"/>
        <v>953222.14321956178</v>
      </c>
      <c r="W55" s="13">
        <f t="shared" si="3"/>
        <v>972286.58608395304</v>
      </c>
      <c r="X55" s="13">
        <f t="shared" si="3"/>
        <v>991732.31780563213</v>
      </c>
      <c r="Y55" s="13">
        <f t="shared" si="3"/>
        <v>1011566.9641617448</v>
      </c>
      <c r="Z55" s="13">
        <f t="shared" si="3"/>
        <v>1031798.3034449797</v>
      </c>
      <c r="AA55" s="13">
        <f t="shared" si="3"/>
        <v>1052434.2695138794</v>
      </c>
      <c r="AB55" s="13">
        <f t="shared" si="3"/>
        <v>1073482.954904157</v>
      </c>
      <c r="AC55" s="13">
        <f t="shared" si="3"/>
        <v>1094952.6140022401</v>
      </c>
      <c r="AD55" s="13">
        <f t="shared" si="3"/>
        <v>1116851.666282285</v>
      </c>
      <c r="AE55" s="13">
        <f t="shared" si="3"/>
        <v>1139188.6996079306</v>
      </c>
      <c r="AF55" s="13">
        <f t="shared" si="3"/>
        <v>1161972.4736000893</v>
      </c>
      <c r="AG55" s="13">
        <f t="shared" si="3"/>
        <v>1185211.9230720911</v>
      </c>
      <c r="AH55" s="13">
        <f t="shared" si="3"/>
        <v>1208916.1615335329</v>
      </c>
      <c r="AI55" s="13">
        <f t="shared" si="3"/>
        <v>1233094.4847642037</v>
      </c>
      <c r="AJ55" s="13">
        <f t="shared" si="3"/>
        <v>1257756.3744594879</v>
      </c>
      <c r="AK55" s="13">
        <f t="shared" si="3"/>
        <v>1282911.5019486777</v>
      </c>
      <c r="AL55" s="13">
        <f t="shared" si="3"/>
        <v>1308569.7319876512</v>
      </c>
      <c r="AM55" s="13">
        <f t="shared" si="3"/>
        <v>1334741.1266274042</v>
      </c>
      <c r="AN55" s="13">
        <f t="shared" si="3"/>
        <v>1361435.9491599523</v>
      </c>
      <c r="AO55" s="13">
        <f t="shared" si="3"/>
        <v>1388664.6681431513</v>
      </c>
      <c r="AP55" s="13">
        <f t="shared" si="3"/>
        <v>1416437.9615060145</v>
      </c>
    </row>
    <row r="56" spans="1:42" x14ac:dyDescent="0.35">
      <c r="A56" s="36" t="s">
        <v>135</v>
      </c>
      <c r="B56" s="37"/>
    </row>
    <row r="57" spans="1:42" x14ac:dyDescent="0.35">
      <c r="A57" s="38" t="s">
        <v>136</v>
      </c>
      <c r="B57" s="39"/>
    </row>
    <row r="58" spans="1:42" x14ac:dyDescent="0.35">
      <c r="A58" s="40" t="s">
        <v>137</v>
      </c>
      <c r="B58" s="39"/>
      <c r="C58" s="16">
        <f>$C$60+SUM(C55:C57)-C53-C54</f>
        <v>653221</v>
      </c>
      <c r="D58" s="16">
        <f>$C$58+SUM(D55:D57)-D53-D54</f>
        <v>1320628.42</v>
      </c>
      <c r="E58" s="16">
        <f>$D$58+SUM(E55:E57)-E53-E54</f>
        <v>1995843.8584000003</v>
      </c>
      <c r="F58" s="16">
        <f>$E$58+SUM(F55:F57)-F53-F54</f>
        <v>2687030.9141680007</v>
      </c>
      <c r="G58" s="16">
        <f>$F$58+SUM(G55:G57)-G53-G54</f>
        <v>3394098.3321553608</v>
      </c>
      <c r="H58" s="16">
        <f>$G$58+SUM(H55:H57)-H53-H54</f>
        <v>4114396.2318398282</v>
      </c>
      <c r="I58" s="16">
        <f>$H$58+SUM(I55:I57)-I53-I54</f>
        <v>4850029.1735138772</v>
      </c>
      <c r="J58" s="16">
        <f>$I$58+SUM(J55:J57)-J53-J54</f>
        <v>5591300.157246978</v>
      </c>
      <c r="K58" s="16">
        <f>$J$58+SUM(K55:K57)-K53-K54</f>
        <v>6351702.4088799246</v>
      </c>
      <c r="L58" s="16">
        <f>$K$58+SUM(L55:L57)-L53-L54</f>
        <v>7132899.7633038396</v>
      </c>
      <c r="M58" s="16">
        <f>$L$58+SUM(M55:M57)-M53-M54</f>
        <v>7929172.5173272351</v>
      </c>
      <c r="N58" s="16">
        <f>$M$58+SUM(N55:N57)-N53-N54</f>
        <v>8740344.9426266719</v>
      </c>
      <c r="O58" s="16">
        <f>$N$58+SUM(O55:O57)-O53-O54</f>
        <v>9568787.1159126125</v>
      </c>
      <c r="P58" s="16">
        <f>$O$58+SUM(P55:P57)-P53-P54</f>
        <v>10415221.099957772</v>
      </c>
      <c r="Q58" s="16">
        <f>$P$58+SUM(Q55:Q57)-Q53-Q54</f>
        <v>11271557.539270524</v>
      </c>
      <c r="R58" s="16">
        <f>$Q$58+SUM(R55:R57)-R53-R54</f>
        <v>12152187.456271106</v>
      </c>
      <c r="S58" s="16">
        <f>$R$58+SUM(S55:S57)-S53-S54</f>
        <v>13048919.907336101</v>
      </c>
      <c r="T58" s="16">
        <f>$S$58+SUM(T55:T57)-T53-T54</f>
        <v>13962431.808251563</v>
      </c>
      <c r="U58" s="16">
        <f>$T$58+SUM(U55:U57)-U53-U54</f>
        <v>14895392.250339583</v>
      </c>
      <c r="V58" s="16">
        <f>$U$58+SUM(V55:V57)-V53-V54</f>
        <v>15848614.393559145</v>
      </c>
      <c r="W58" s="16">
        <f>$V$58+SUM(W55:W57)-W53-W54</f>
        <v>16812988.309759513</v>
      </c>
      <c r="X58" s="16">
        <f>$W$58+SUM(X55:X57)-X53-X54</f>
        <v>17804720.627565145</v>
      </c>
      <c r="Y58" s="16">
        <f>$X$58+SUM(Y55:Y57)-Y53-Y54</f>
        <v>18813582.127303034</v>
      </c>
      <c r="Z58" s="16">
        <f>$Y$58+SUM(Z55:Z57)-Z53-Z54</f>
        <v>19842344.899664447</v>
      </c>
      <c r="AA58" s="16">
        <f>$Z$58+SUM(AA55:AA57)-AA53-AA54</f>
        <v>20893009.888203904</v>
      </c>
      <c r="AB58" s="16">
        <f>$AA$58+SUM(AB55:AB57)-AB53-AB54</f>
        <v>21966492.843108062</v>
      </c>
      <c r="AC58" s="16">
        <f>$AB$58+SUM(AC55:AC57)-AC53-AC54</f>
        <v>23052534.505651366</v>
      </c>
      <c r="AD58" s="16">
        <f>$AC$58+SUM(AD55:AD57)-AD53-AD54</f>
        <v>24169386.171933651</v>
      </c>
      <c r="AE58" s="16">
        <f>$AD$58+SUM(AE55:AE57)-AE53-AE54</f>
        <v>25306659.744914792</v>
      </c>
      <c r="AF58" s="16">
        <f>$AE$58+SUM(AF55:AF57)-AF53-AF54</f>
        <v>26465213.717486061</v>
      </c>
      <c r="AG58" s="16">
        <f>$AF$58+SUM(AG55:AG57)-AG53-AG54</f>
        <v>27648433.142815638</v>
      </c>
      <c r="AH58" s="16">
        <f>$AG$58+SUM(AH55:AH57)-AH53-AH54</f>
        <v>28857349.304349173</v>
      </c>
      <c r="AI58" s="16">
        <f>$AH$58+SUM(AI55:AI57)-AI53-AI54</f>
        <v>30080408.610460438</v>
      </c>
      <c r="AJ58" s="16">
        <f>$AI$58+SUM(AJ55:AJ57)-AJ53-AJ54</f>
        <v>31338164.984919924</v>
      </c>
      <c r="AK58" s="16">
        <f>$AJ$58+SUM(AK55:AK57)-AK53-AK54</f>
        <v>32618919.743233375</v>
      </c>
      <c r="AL58" s="16">
        <f>$AK$58+SUM(AL55:AL57)-AL53-AL54</f>
        <v>33922339.759622917</v>
      </c>
      <c r="AM58" s="16">
        <f>$AL$58+SUM(AM55:AM57)-AM53-AM54</f>
        <v>35254837.010172233</v>
      </c>
      <c r="AN58" s="16">
        <f>$AM$58+SUM(AN55:AN57)-AN53-AN54</f>
        <v>36616272.959332183</v>
      </c>
      <c r="AO58" s="16">
        <f>$AN$58+SUM(AO55:AO57)-AO53-AO54</f>
        <v>37993636.386405796</v>
      </c>
      <c r="AP58" s="16">
        <f>$AO$58+SUM(AP55:AP57)-AP53-AP54</f>
        <v>39410074.347911812</v>
      </c>
    </row>
    <row r="60" spans="1:42" x14ac:dyDescent="0.35">
      <c r="A60" s="41" t="s">
        <v>138</v>
      </c>
      <c r="B60" s="27"/>
      <c r="C60" s="17" t="s">
        <v>139</v>
      </c>
      <c r="D60" s="17" t="s">
        <v>140</v>
      </c>
    </row>
    <row r="61" spans="1:42" x14ac:dyDescent="0.35">
      <c r="A61" s="41" t="s">
        <v>141</v>
      </c>
      <c r="B61" s="27"/>
      <c r="C61" s="18">
        <v>123456</v>
      </c>
      <c r="D61" s="17" t="s">
        <v>142</v>
      </c>
    </row>
    <row r="62" spans="1:42" x14ac:dyDescent="0.35">
      <c r="A62" s="41" t="s">
        <v>143</v>
      </c>
      <c r="B62" s="27"/>
      <c r="C62" s="18">
        <v>654321</v>
      </c>
      <c r="D62" s="17" t="s">
        <v>142</v>
      </c>
    </row>
    <row r="65" spans="1:42" x14ac:dyDescent="0.35">
      <c r="A65" s="27"/>
      <c r="B65" s="27"/>
    </row>
    <row r="72" spans="1:42" x14ac:dyDescent="0.35">
      <c r="B72" s="7" t="s">
        <v>144</v>
      </c>
      <c r="C72" s="19">
        <v>2023</v>
      </c>
      <c r="D72" s="19">
        <v>2024</v>
      </c>
      <c r="E72" s="19">
        <v>2025</v>
      </c>
      <c r="F72" s="19">
        <v>2026</v>
      </c>
      <c r="G72" s="19">
        <v>2027</v>
      </c>
      <c r="H72" s="19">
        <v>2028</v>
      </c>
      <c r="I72" s="19">
        <v>2029</v>
      </c>
      <c r="J72" s="19">
        <v>2030</v>
      </c>
      <c r="K72" s="19">
        <v>2031</v>
      </c>
      <c r="L72" s="19">
        <v>2032</v>
      </c>
      <c r="M72" s="19">
        <v>2033</v>
      </c>
      <c r="N72" s="19">
        <v>2034</v>
      </c>
      <c r="O72" s="19">
        <v>2035</v>
      </c>
      <c r="P72" s="19">
        <v>2036</v>
      </c>
      <c r="Q72" s="19">
        <v>2037</v>
      </c>
      <c r="R72" s="19">
        <v>2038</v>
      </c>
      <c r="S72" s="19">
        <v>2039</v>
      </c>
      <c r="T72" s="19">
        <v>2040</v>
      </c>
      <c r="U72" s="19">
        <v>2041</v>
      </c>
      <c r="V72" s="19">
        <v>2042</v>
      </c>
      <c r="W72" s="19">
        <v>2043</v>
      </c>
      <c r="X72" s="19">
        <v>2044</v>
      </c>
      <c r="Y72" s="19">
        <v>2045</v>
      </c>
      <c r="Z72" s="19">
        <v>2046</v>
      </c>
      <c r="AA72" s="19">
        <v>2047</v>
      </c>
      <c r="AB72" s="19">
        <v>2048</v>
      </c>
      <c r="AC72" s="19">
        <v>2049</v>
      </c>
      <c r="AD72" s="19">
        <v>2050</v>
      </c>
      <c r="AE72" s="19">
        <v>2051</v>
      </c>
      <c r="AF72" s="19">
        <v>2052</v>
      </c>
      <c r="AG72" s="19">
        <v>2053</v>
      </c>
      <c r="AH72" s="19">
        <v>2054</v>
      </c>
      <c r="AI72" s="19">
        <v>2055</v>
      </c>
      <c r="AJ72" s="19">
        <v>2056</v>
      </c>
      <c r="AK72" s="19">
        <v>2057</v>
      </c>
      <c r="AL72" s="19">
        <v>2058</v>
      </c>
      <c r="AM72" s="19">
        <v>2059</v>
      </c>
      <c r="AN72" s="19">
        <v>2060</v>
      </c>
      <c r="AO72" s="19">
        <v>2061</v>
      </c>
      <c r="AP72" s="19">
        <v>2062</v>
      </c>
    </row>
    <row r="73" spans="1:42" x14ac:dyDescent="0.35">
      <c r="B73" s="20" t="s">
        <v>145</v>
      </c>
      <c r="C73" s="21">
        <v>6</v>
      </c>
      <c r="D73" s="21">
        <v>7</v>
      </c>
      <c r="E73" s="21">
        <v>8</v>
      </c>
      <c r="F73" s="21">
        <v>9</v>
      </c>
      <c r="G73" s="21">
        <v>10</v>
      </c>
      <c r="H73" s="21">
        <v>11</v>
      </c>
      <c r="I73" s="21">
        <v>12</v>
      </c>
      <c r="J73" s="21">
        <v>13</v>
      </c>
      <c r="K73" s="21">
        <v>14</v>
      </c>
      <c r="L73" s="21">
        <v>15</v>
      </c>
      <c r="M73" s="21">
        <v>16</v>
      </c>
      <c r="N73" s="21">
        <v>17</v>
      </c>
      <c r="O73" s="21">
        <v>18</v>
      </c>
      <c r="P73" s="21">
        <v>19</v>
      </c>
      <c r="Q73" s="21">
        <v>20</v>
      </c>
      <c r="R73" s="21">
        <v>21</v>
      </c>
      <c r="S73" s="21">
        <v>22</v>
      </c>
      <c r="T73" s="21">
        <v>23</v>
      </c>
      <c r="U73" s="21">
        <v>24</v>
      </c>
      <c r="V73" s="21">
        <v>25</v>
      </c>
      <c r="W73" s="21">
        <v>26</v>
      </c>
      <c r="X73" s="21">
        <v>27</v>
      </c>
      <c r="Y73" s="21">
        <v>28</v>
      </c>
      <c r="Z73" s="21">
        <v>29</v>
      </c>
      <c r="AA73" s="21">
        <v>30</v>
      </c>
      <c r="AB73" s="21">
        <v>31</v>
      </c>
      <c r="AC73" s="21">
        <v>32</v>
      </c>
      <c r="AD73" s="21">
        <v>33</v>
      </c>
      <c r="AE73" s="21">
        <v>34</v>
      </c>
      <c r="AF73" s="21">
        <v>35</v>
      </c>
      <c r="AG73" s="21">
        <v>36</v>
      </c>
      <c r="AH73" s="21">
        <v>37</v>
      </c>
      <c r="AI73" s="21">
        <v>38</v>
      </c>
      <c r="AJ73" s="21">
        <v>39</v>
      </c>
      <c r="AK73" s="21">
        <v>40</v>
      </c>
      <c r="AL73" s="21">
        <v>41</v>
      </c>
      <c r="AM73" s="21">
        <v>42</v>
      </c>
      <c r="AN73" s="21">
        <v>43</v>
      </c>
      <c r="AO73" s="21">
        <v>44</v>
      </c>
      <c r="AP73" s="21">
        <v>45</v>
      </c>
    </row>
    <row r="75" spans="1:42" x14ac:dyDescent="0.35">
      <c r="B75" s="7" t="s">
        <v>146</v>
      </c>
    </row>
    <row r="76" spans="1:42" x14ac:dyDescent="0.35">
      <c r="B76" s="1" t="s">
        <v>147</v>
      </c>
    </row>
    <row r="77" spans="1:42" x14ac:dyDescent="0.35">
      <c r="B77" s="1" t="s">
        <v>148</v>
      </c>
    </row>
    <row r="78" spans="1:42" x14ac:dyDescent="0.35">
      <c r="B78" s="1" t="s">
        <v>149</v>
      </c>
    </row>
    <row r="79" spans="1:42" x14ac:dyDescent="0.35">
      <c r="B79" s="1" t="s">
        <v>150</v>
      </c>
    </row>
    <row r="80" spans="1:42" x14ac:dyDescent="0.35">
      <c r="B80" s="1" t="s">
        <v>151</v>
      </c>
    </row>
    <row r="89" spans="2:10" ht="16.5" customHeight="1" x14ac:dyDescent="0.35">
      <c r="B89" s="22" t="s">
        <v>152</v>
      </c>
    </row>
    <row r="90" spans="2:10" x14ac:dyDescent="0.35">
      <c r="B90" s="7" t="s">
        <v>153</v>
      </c>
      <c r="E90" s="7" t="s">
        <v>154</v>
      </c>
      <c r="J90" s="7" t="s">
        <v>155</v>
      </c>
    </row>
    <row r="91" spans="2:10" x14ac:dyDescent="0.35">
      <c r="B91" s="1" t="s">
        <v>156</v>
      </c>
      <c r="C91" s="23">
        <v>2</v>
      </c>
    </row>
    <row r="92" spans="2:10" x14ac:dyDescent="0.35">
      <c r="B92" s="1" t="s">
        <v>157</v>
      </c>
      <c r="C92" s="23">
        <v>2</v>
      </c>
    </row>
    <row r="93" spans="2:10" x14ac:dyDescent="0.35">
      <c r="B93" s="1" t="s">
        <v>158</v>
      </c>
      <c r="C93" s="23">
        <v>2023</v>
      </c>
    </row>
    <row r="94" spans="2:10" x14ac:dyDescent="0.35">
      <c r="B94" s="1" t="s">
        <v>159</v>
      </c>
      <c r="C94" s="24" t="s">
        <v>160</v>
      </c>
    </row>
    <row r="95" spans="2:10" x14ac:dyDescent="0.35">
      <c r="B95" s="1" t="s">
        <v>161</v>
      </c>
      <c r="C95" s="23">
        <v>50000</v>
      </c>
    </row>
    <row r="97" spans="2:3" ht="16.5" customHeight="1" x14ac:dyDescent="0.35">
      <c r="B97" s="22" t="s">
        <v>162</v>
      </c>
    </row>
    <row r="98" spans="2:3" x14ac:dyDescent="0.35">
      <c r="B98" s="1" t="s">
        <v>163</v>
      </c>
      <c r="C98" s="23" t="s">
        <v>164</v>
      </c>
    </row>
    <row r="99" spans="2:3" x14ac:dyDescent="0.35">
      <c r="B99" s="1" t="s">
        <v>165</v>
      </c>
      <c r="C99" s="23" t="s">
        <v>166</v>
      </c>
    </row>
    <row r="100" spans="2:3" x14ac:dyDescent="0.35">
      <c r="B100" s="1" t="s">
        <v>167</v>
      </c>
      <c r="C100" s="24">
        <v>2017</v>
      </c>
    </row>
    <row r="101" spans="2:3" x14ac:dyDescent="0.35">
      <c r="B101" s="1" t="s">
        <v>168</v>
      </c>
      <c r="C101" s="24">
        <v>2023</v>
      </c>
    </row>
    <row r="102" spans="2:3" x14ac:dyDescent="0.35">
      <c r="B102" s="1" t="s">
        <v>169</v>
      </c>
      <c r="C102" s="24" t="s">
        <v>139</v>
      </c>
    </row>
    <row r="103" spans="2:3" x14ac:dyDescent="0.35">
      <c r="B103" s="1" t="s">
        <v>170</v>
      </c>
      <c r="C103" s="24" t="s">
        <v>160</v>
      </c>
    </row>
    <row r="104" spans="2:3" x14ac:dyDescent="0.35">
      <c r="B104" s="1" t="s">
        <v>171</v>
      </c>
      <c r="C104" s="24">
        <v>3</v>
      </c>
    </row>
  </sheetData>
  <mergeCells count="14">
    <mergeCell ref="A60:B60"/>
    <mergeCell ref="A61:B61"/>
    <mergeCell ref="A62:B62"/>
    <mergeCell ref="A65:B65"/>
    <mergeCell ref="A54:B54"/>
    <mergeCell ref="A55:B55"/>
    <mergeCell ref="A56:B56"/>
    <mergeCell ref="A57:B57"/>
    <mergeCell ref="A58:B58"/>
    <mergeCell ref="A1:AD1"/>
    <mergeCell ref="A3:B3"/>
    <mergeCell ref="A4:B4"/>
    <mergeCell ref="A52:B52"/>
    <mergeCell ref="A53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cols>
    <col min="1" max="1" width="9" style="25" customWidth="1"/>
  </cols>
  <sheetData>
    <row r="1" spans="1:1" x14ac:dyDescent="0.35">
      <c r="A1" s="25" t="s">
        <v>172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1&amp;2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2023-01-10T04:24:22Z</dcterms:created>
  <dcterms:modified xsi:type="dcterms:W3CDTF">2023-01-10T04:25:22Z</dcterms:modified>
</cp:coreProperties>
</file>